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<sst xmlns="http://schemas.openxmlformats.org/spreadsheetml/2006/main" count="33" uniqueCount="33">
  <si>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</si>
  <si>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</si>
  <si>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</si>
  <si>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</si>
  <si>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</si>
  <si>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</si>
  <si>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</si>
  <si>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</si>
  <si>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</si>
  <si>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</si>
  <si>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</si>
  <si>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</si>
  <si>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</si>
  <si>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</si>
  <si>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</si>
  <si>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</si>
  <si>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</si>
  <si>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</si>
  <si>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</si>
  <si>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</si>
  <si>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</si>
  <si>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</si>
  <si>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</si>
  <si>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</si>
  <si>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</si>
  <si>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</si>
  <si>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</si>
  <si>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9331,00 - ремонт трубопровода канализации (1 подъезд подвал).</t>
  </si>
  <si>
    <t>1609,00 - замена крана шарового, муфт (подвал).</t>
  </si>
  <si>
    <t>9802,00 - замена задвижки ХВС (ввод).</t>
  </si>
  <si>
    <t>1634,00 - замена кранов, муфт (подвал, теплоузлы).</t>
  </si>
  <si>
    <t>Поступление денежных средств от интернет-провайдеров в 2021 году</t>
  </si>
  <si>
    <t>Тариф 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</si>
</sst>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2" fontId="42" fillId="0" borderId="11" xfId="0" applyNumberFormat="1" applyFont="1" applyBorder="1" applyAlignment="1">
      <alignment horizontal="left" wrapText="1"/>
    </xf>
    <xf numFmtId="2" fontId="42" fillId="0" borderId="11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workbookViewId="0" topLeftCell="B13">
      <selection activeCell="F23" sqref="F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7.8515625" style="0" customWidth="1"/>
  </cols>
  <sheetData>
    <row r="1" spans="1:5" ht="15">
      <c r="A1" s="13">
        <v>2111</v>
      </c>
      <c r="B1" s="20"/>
      <c r="C1" s="20"/>
      <c r="D1" s="20"/>
      <c r="E1" s="20"/>
    </row>
    <row r="2" spans="1:5" ht="41.25" customHeight="1">
      <c r="A2" s="22" t="s">
        <v>26</v>
      </c>
      <c r="B2" s="23"/>
      <c r="C2" s="23"/>
      <c r="D2" s="23"/>
      <c r="E2" s="23"/>
    </row>
    <row r="3" spans="1:5" ht="36.75" customHeight="1">
      <c r="A3" s="21" t="str">
        <f>VLOOKUP(A1,'[1]2021'!$A$1:$AH$99,2,0)</f>
        <v>ул.Черняховского д.28</v>
      </c>
      <c r="B3" s="21"/>
      <c r="C3" s="21"/>
      <c r="D3" s="21"/>
      <c r="E3" s="21"/>
    </row>
    <row r="4" spans="1:5" ht="30.75" customHeight="1">
      <c r="A4" s="25" t="s">
        <v>20</v>
      </c>
      <c r="B4" s="25"/>
      <c r="C4" s="25"/>
      <c r="D4" s="25"/>
      <c r="E4" s="15" t="s">
        <v>18</v>
      </c>
    </row>
    <row r="5" spans="1:5" ht="15.75" customHeight="1">
      <c r="A5" s="26" t="s">
        <v>21</v>
      </c>
      <c r="B5" s="26"/>
      <c r="C5" s="26"/>
      <c r="D5" s="26"/>
      <c r="E5" s="16" t="s">
        <v>22</v>
      </c>
    </row>
    <row r="6" spans="1:5" ht="15" customHeight="1">
      <c r="A6" s="29" t="s">
        <v>17</v>
      </c>
      <c r="B6" s="29"/>
      <c r="C6" s="29"/>
      <c r="D6" s="29"/>
      <c r="E6" s="17">
        <f>VLOOKUP(A1,'[1]2021'!$A$1:$AH$101,3,0)</f>
        <v>3936.9</v>
      </c>
    </row>
    <row r="7" spans="1:5" ht="33" customHeight="1">
      <c r="A7" s="29" t="s">
        <v>32</v>
      </c>
      <c r="B7" s="29"/>
      <c r="C7" s="29"/>
      <c r="D7" s="29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7" t="s">
        <v>24</v>
      </c>
      <c r="B10" s="28"/>
      <c r="C10" s="28"/>
      <c r="D10" s="28"/>
      <c r="E10" s="19">
        <f>VLOOKUP(A1,'[1]2021'!$A$1:$AH$101,4,0)</f>
        <v>437454.79999999993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8463.68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11075.59</v>
      </c>
      <c r="D12" s="6">
        <f>VLOOKUP(A1,'[1]2021'!$A$1:$AH$101,19,0)</f>
        <v>0</v>
      </c>
      <c r="E12" s="8"/>
    </row>
    <row r="13" spans="1:5" ht="31.5">
      <c r="A13" s="3">
        <v>3</v>
      </c>
      <c r="B13" s="10" t="s">
        <v>6</v>
      </c>
      <c r="C13" s="6">
        <f>VLOOKUP(A1,'[1]2021'!$A$1:$AH$101,7,0)</f>
        <v>10517.1</v>
      </c>
      <c r="D13" s="6">
        <f>VLOOKUP(A1,'[1]2021'!$A$1:$AH$101,20,0)</f>
        <v>9331</v>
      </c>
      <c r="E13" s="8" t="s">
        <v>27</v>
      </c>
    </row>
    <row r="14" spans="1:5" ht="15.75">
      <c r="A14" s="3">
        <v>4</v>
      </c>
      <c r="B14" s="4" t="s">
        <v>7</v>
      </c>
      <c r="C14" s="6">
        <f>VLOOKUP(A1,'[1]2021'!$A$1:$AH$101,8,0)</f>
        <v>9669.76</v>
      </c>
      <c r="D14" s="6">
        <f>VLOOKUP(A1,'[1]2021'!$A$1:$AH$101,21,0)</f>
        <v>0</v>
      </c>
      <c r="E14" s="8"/>
    </row>
    <row r="15" spans="1:5" ht="31.5">
      <c r="A15" s="3">
        <v>5</v>
      </c>
      <c r="B15" s="10" t="s">
        <v>8</v>
      </c>
      <c r="C15" s="6">
        <f>VLOOKUP(A1,'[1]2021'!$A$1:$AH$101,9,0)</f>
        <v>9755.34</v>
      </c>
      <c r="D15" s="6">
        <f>VLOOKUP(A1,'[1]2021'!$A$1:$AH$101,22,0)</f>
        <v>1634</v>
      </c>
      <c r="E15" s="8" t="s">
        <v>30</v>
      </c>
    </row>
    <row r="16" spans="1:5" ht="31.5">
      <c r="A16" s="3">
        <v>6</v>
      </c>
      <c r="B16" s="10" t="s">
        <v>9</v>
      </c>
      <c r="C16" s="6">
        <f>VLOOKUP(A1,'[1]2021'!$A$1:$AH$101,10,0)</f>
        <v>11035.02</v>
      </c>
      <c r="D16" s="6">
        <f>VLOOKUP(A1,'[1]2021'!$A$1:$AH$101,23,0)</f>
        <v>1609</v>
      </c>
      <c r="E16" s="8" t="s">
        <v>28</v>
      </c>
    </row>
    <row r="17" spans="1:5" ht="15.75">
      <c r="A17" s="3">
        <v>7</v>
      </c>
      <c r="B17" s="4" t="s">
        <v>10</v>
      </c>
      <c r="C17" s="6">
        <f>VLOOKUP(A1,'[1]2021'!$A$1:$AH$101,11,0)</f>
        <v>10930.37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8274.69</v>
      </c>
      <c r="D18" s="6">
        <f>VLOOKUP(A1,'[1]2021'!$A$1:$AH$102,25,0)</f>
        <v>9802</v>
      </c>
      <c r="E18" s="8" t="s">
        <v>29</v>
      </c>
    </row>
    <row r="19" spans="1:5" ht="15.75">
      <c r="A19" s="3">
        <v>9</v>
      </c>
      <c r="B19" s="4" t="s">
        <v>12</v>
      </c>
      <c r="C19" s="6">
        <f>VLOOKUP(A1,'[1]2021'!$A$1:$AH$101,13,0)</f>
        <v>13530.470000000001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11861.97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9897.210000000001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11296.86</v>
      </c>
      <c r="D22" s="6">
        <f>VLOOKUP(A1,'[1]2021'!$A$1:$AH$101,29,0)</f>
        <v>0</v>
      </c>
      <c r="E22" s="8"/>
    </row>
    <row r="23" spans="1:5" ht="88.5" customHeight="1">
      <c r="A23" s="32" t="s">
        <v>31</v>
      </c>
      <c r="B23" s="33"/>
      <c r="C23" s="6">
        <v>14398</v>
      </c>
      <c r="D23" s="6"/>
      <c r="E23" s="8"/>
    </row>
    <row r="24" spans="1:5" ht="15.75">
      <c r="A24" s="30" t="s">
        <v>16</v>
      </c>
      <c r="B24" s="31"/>
      <c r="C24" s="7">
        <f>SUM(C11:C23)</f>
        <v>140706.06</v>
      </c>
      <c r="D24" s="7">
        <f>SUM(D11:D22)</f>
        <v>22376</v>
      </c>
      <c r="E24" s="9"/>
    </row>
    <row r="25" spans="1:5" ht="15.75">
      <c r="A25" s="27" t="s">
        <v>25</v>
      </c>
      <c r="B25" s="28"/>
      <c r="C25" s="28"/>
      <c r="D25" s="28"/>
      <c r="E25" s="14">
        <f>E10+C24-D24</f>
        <v>555784.8599999999</v>
      </c>
    </row>
    <row r="29" spans="1:5" ht="18.75">
      <c r="A29" s="24" t="s">
        <v>19</v>
      </c>
      <c r="B29" s="24"/>
      <c r="C29" s="24"/>
      <c r="D29" s="24"/>
      <c r="E29" s="24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18.75">
      <c r="A32" s="24"/>
      <c r="B32" s="24"/>
      <c r="C32" s="24"/>
      <c r="D32" s="24"/>
      <c r="E32" s="24"/>
    </row>
  </sheetData>
  <sheetProtection/>
  <mergeCells count="13">
    <mergeCell ref="A32:E32"/>
    <mergeCell ref="A10:D10"/>
    <mergeCell ref="A25:D25"/>
    <mergeCell ref="A6:D6"/>
    <mergeCell ref="A24:B24"/>
    <mergeCell ref="A7:D7"/>
    <mergeCell ref="A23:B23"/>
    <mergeCell ref="B1:E1"/>
    <mergeCell ref="A3:E3"/>
    <mergeCell ref="A2:E2"/>
    <mergeCell ref="A29:E29"/>
    <mergeCell ref="A4:D4"/>
    <mergeCell ref="A5:D5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2022-02-03T08:07:42Z</cp:lastPrinted>
  <dcterms:created xsi:type="dcterms:W3CDTF">2016-02-16T05:22:24Z</dcterms:created>
  <dcterms:modified xsi:type="dcterms:W3CDTF">2022-02-03T08:07:44Z</dcterms:modified>
  <cp:category/>
  <cp:version/>
  <cp:contentType/>
  <cp:contentStatus/>
</cp:coreProperties>
</file>